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15" windowHeight="10530" activeTab="0"/>
  </bookViews>
  <sheets>
    <sheet name="センサーと集積度" sheetId="1" r:id="rId1"/>
    <sheet name="エンコード設定" sheetId="2" r:id="rId2"/>
  </sheets>
  <definedNames/>
  <calcPr fullCalcOnLoad="1"/>
</workbook>
</file>

<file path=xl/sharedStrings.xml><?xml version="1.0" encoding="utf-8"?>
<sst xmlns="http://schemas.openxmlformats.org/spreadsheetml/2006/main" count="137" uniqueCount="80">
  <si>
    <t>幅</t>
  </si>
  <si>
    <t>高さ</t>
  </si>
  <si>
    <t>コマ数</t>
  </si>
  <si>
    <t>品質計算機</t>
  </si>
  <si>
    <t>PAR（ピクセル比）</t>
  </si>
  <si>
    <t>単純比</t>
  </si>
  <si>
    <t>ビットレート</t>
  </si>
  <si>
    <t>画面幅計算</t>
  </si>
  <si>
    <t>NTSC-SD</t>
  </si>
  <si>
    <t>NTSC-WD</t>
  </si>
  <si>
    <t>PAL-SD</t>
  </si>
  <si>
    <t>スタンダード</t>
  </si>
  <si>
    <t>ビスタ（E）</t>
  </si>
  <si>
    <t>ビスタ（A）</t>
  </si>
  <si>
    <t>ハイビジョン</t>
  </si>
  <si>
    <t>シネスコ</t>
  </si>
  <si>
    <t>NTSC-WD</t>
  </si>
  <si>
    <t>NTSC-SD</t>
  </si>
  <si>
    <t>規格とピクセル比</t>
  </si>
  <si>
    <t>画面比</t>
  </si>
  <si>
    <t>表示アスペクト比計算機</t>
  </si>
  <si>
    <t>DAR（表示映像比）</t>
  </si>
  <si>
    <t>解像度横</t>
  </si>
  <si>
    <t>解像度縦</t>
  </si>
  <si>
    <t>ピクセル比</t>
  </si>
  <si>
    <t>表示映像比</t>
  </si>
  <si>
    <t>各種計算機</t>
  </si>
  <si>
    <t>HD(地ﾃﾞｼﾞ)</t>
  </si>
  <si>
    <t>HD(ｱﾅﾛｸﾞ)</t>
  </si>
  <si>
    <t>HD(BS,BD)</t>
  </si>
  <si>
    <t>FHD</t>
  </si>
  <si>
    <t>HD(BS)</t>
  </si>
  <si>
    <t>PAR(ピクセル比)</t>
  </si>
  <si>
    <t>フルHD</t>
  </si>
  <si>
    <t>HD</t>
  </si>
  <si>
    <t>カスタム</t>
  </si>
  <si>
    <t>DVD-Video</t>
  </si>
  <si>
    <t>DVD(PAR1)</t>
  </si>
  <si>
    <t>NTSC-SD</t>
  </si>
  <si>
    <t>NTSC-WD</t>
  </si>
  <si>
    <t>=</t>
  </si>
  <si>
    <t>BPP</t>
  </si>
  <si>
    <t>※保存向け</t>
  </si>
  <si>
    <t>BPP</t>
  </si>
  <si>
    <t>ビットレート</t>
  </si>
  <si>
    <t>DAR</t>
  </si>
  <si>
    <t>機種名</t>
  </si>
  <si>
    <t>集積度</t>
  </si>
  <si>
    <t>Full Frame</t>
  </si>
  <si>
    <t>7D markII</t>
  </si>
  <si>
    <t>フォーマットタイプ</t>
  </si>
  <si>
    <t>フォーマットタイプ</t>
  </si>
  <si>
    <t>Full Frame</t>
  </si>
  <si>
    <t>D4s</t>
  </si>
  <si>
    <t>D810</t>
  </si>
  <si>
    <t>D3s</t>
  </si>
  <si>
    <t>5Ds</t>
  </si>
  <si>
    <t>APS-C</t>
  </si>
  <si>
    <t>D300s</t>
  </si>
  <si>
    <t>D5500</t>
  </si>
  <si>
    <t>8000D</t>
  </si>
  <si>
    <t>V3</t>
  </si>
  <si>
    <t>DX</t>
  </si>
  <si>
    <t>CX</t>
  </si>
  <si>
    <t>FX</t>
  </si>
  <si>
    <t>1Dx</t>
  </si>
  <si>
    <t>画素数(万)</t>
  </si>
  <si>
    <t>幅(mm)</t>
  </si>
  <si>
    <t>高さ(mm)</t>
  </si>
  <si>
    <t>面積(mm²)</t>
  </si>
  <si>
    <t>※集積度＝画素数/面積、APS-C＝24*16、Full Furame＝24*36で計算。</t>
  </si>
  <si>
    <t>645Z</t>
  </si>
  <si>
    <t>（中判）</t>
  </si>
  <si>
    <t>E-5</t>
  </si>
  <si>
    <t>Four-Thrids</t>
  </si>
  <si>
    <t>MicroFT</t>
  </si>
  <si>
    <t>K-S2</t>
  </si>
  <si>
    <t>APS-C</t>
  </si>
  <si>
    <t>E-M5 markII</t>
  </si>
  <si>
    <t>α7S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</si>
</sst>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_);[Red]\(0.0\)"/>
    <numFmt numFmtId="178" formatCode="0.0;[Red]0.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_ "/>
    <numFmt numFmtId="185" formatCode="#,##0_ "/>
    <numFmt numFmtId="186" formatCode="0.00_ "/>
    <numFmt numFmtId="187" formatCode="0_ "/>
    <numFmt numFmtId="188" formatCode="0.0000_ "/>
    <numFmt numFmtId="189" formatCode="0.00000_);[Red]\(0.00000\)"/>
    <numFmt numFmtId="190" formatCode="0.00000_ "/>
    <numFmt numFmtId="191" formatCode="0.0000_);[Red]\(0.0000\)"/>
    <numFmt numFmtId="192" formatCode="0.0_ "/>
    <numFmt numFmtId="193" formatCode="#,##0;[Red]#,##0"/>
    <numFmt numFmtId="194" formatCode="&quot;\&quot;#,##0.0000;&quot;\&quot;\-#,##0.0000"/>
    <numFmt numFmtId="195" formatCode="#,##0.00_ "/>
    <numFmt numFmtId="196" formatCode="0.00_);[Red]\(0.00\)"/>
    <numFmt numFmtId="197" formatCode="0.000_);[Red]\(0.0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56"/>
      <name val="ＭＳ Ｐゴシック"/>
      <family val="3"/>
    </font>
    <font>
      <sz val="10"/>
      <color indexed="5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8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87" fontId="4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87" fontId="4" fillId="0" borderId="5" xfId="0" applyNumberFormat="1" applyFont="1" applyBorder="1" applyAlignment="1">
      <alignment vertical="center"/>
    </xf>
    <xf numFmtId="187" fontId="4" fillId="0" borderId="6" xfId="0" applyNumberFormat="1" applyFont="1" applyBorder="1" applyAlignment="1">
      <alignment vertical="center"/>
    </xf>
    <xf numFmtId="187" fontId="4" fillId="0" borderId="7" xfId="0" applyNumberFormat="1" applyFont="1" applyBorder="1" applyAlignment="1">
      <alignment vertical="center"/>
    </xf>
    <xf numFmtId="186" fontId="6" fillId="2" borderId="8" xfId="0" applyNumberFormat="1" applyFont="1" applyFill="1" applyBorder="1" applyAlignment="1">
      <alignment vertical="center"/>
    </xf>
    <xf numFmtId="186" fontId="4" fillId="0" borderId="9" xfId="0" applyNumberFormat="1" applyFont="1" applyBorder="1" applyAlignment="1">
      <alignment vertical="center"/>
    </xf>
    <xf numFmtId="186" fontId="6" fillId="2" borderId="9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8" fontId="6" fillId="2" borderId="8" xfId="0" applyNumberFormat="1" applyFont="1" applyFill="1" applyBorder="1" applyAlignment="1">
      <alignment vertical="center"/>
    </xf>
    <xf numFmtId="188" fontId="6" fillId="2" borderId="9" xfId="0" applyNumberFormat="1" applyFont="1" applyFill="1" applyBorder="1" applyAlignment="1">
      <alignment vertical="center"/>
    </xf>
    <xf numFmtId="188" fontId="6" fillId="2" borderId="11" xfId="0" applyNumberFormat="1" applyFont="1" applyFill="1" applyBorder="1" applyAlignment="1">
      <alignment vertical="center"/>
    </xf>
    <xf numFmtId="184" fontId="6" fillId="2" borderId="9" xfId="0" applyNumberFormat="1" applyFont="1" applyFill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187" fontId="6" fillId="2" borderId="1" xfId="0" applyNumberFormat="1" applyFont="1" applyFill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3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8" fontId="4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91" fontId="6" fillId="2" borderId="12" xfId="0" applyNumberFormat="1" applyFont="1" applyFill="1" applyBorder="1" applyAlignment="1">
      <alignment vertical="center"/>
    </xf>
    <xf numFmtId="191" fontId="6" fillId="2" borderId="1" xfId="0" applyNumberFormat="1" applyFont="1" applyFill="1" applyBorder="1" applyAlignment="1">
      <alignment vertical="center"/>
    </xf>
    <xf numFmtId="191" fontId="4" fillId="0" borderId="1" xfId="0" applyNumberFormat="1" applyFont="1" applyBorder="1" applyAlignment="1">
      <alignment vertical="center"/>
    </xf>
    <xf numFmtId="191" fontId="4" fillId="0" borderId="13" xfId="0" applyNumberFormat="1" applyFont="1" applyBorder="1" applyAlignment="1">
      <alignment vertical="center"/>
    </xf>
    <xf numFmtId="191" fontId="5" fillId="0" borderId="7" xfId="0" applyNumberFormat="1" applyFont="1" applyFill="1" applyBorder="1" applyAlignment="1">
      <alignment vertical="center"/>
    </xf>
    <xf numFmtId="191" fontId="5" fillId="0" borderId="2" xfId="0" applyNumberFormat="1" applyFont="1" applyBorder="1" applyAlignment="1">
      <alignment vertical="center"/>
    </xf>
    <xf numFmtId="191" fontId="4" fillId="0" borderId="2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5" fillId="0" borderId="8" xfId="0" applyNumberFormat="1" applyFont="1" applyBorder="1" applyAlignment="1">
      <alignment vertical="center"/>
    </xf>
    <xf numFmtId="191" fontId="5" fillId="0" borderId="9" xfId="0" applyNumberFormat="1" applyFont="1" applyBorder="1" applyAlignment="1">
      <alignment vertical="center"/>
    </xf>
    <xf numFmtId="191" fontId="5" fillId="2" borderId="9" xfId="0" applyNumberFormat="1" applyFont="1" applyFill="1" applyBorder="1" applyAlignment="1">
      <alignment vertical="center"/>
    </xf>
    <xf numFmtId="191" fontId="4" fillId="0" borderId="9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8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91" fontId="4" fillId="0" borderId="21" xfId="0" applyNumberFormat="1" applyFont="1" applyBorder="1" applyAlignment="1">
      <alignment vertical="center"/>
    </xf>
    <xf numFmtId="191" fontId="6" fillId="2" borderId="22" xfId="0" applyNumberFormat="1" applyFont="1" applyFill="1" applyBorder="1" applyAlignment="1">
      <alignment vertical="center"/>
    </xf>
    <xf numFmtId="188" fontId="6" fillId="2" borderId="1" xfId="0" applyNumberFormat="1" applyFont="1" applyFill="1" applyBorder="1" applyAlignment="1">
      <alignment vertical="center"/>
    </xf>
    <xf numFmtId="195" fontId="6" fillId="2" borderId="5" xfId="0" applyNumberFormat="1" applyFont="1" applyFill="1" applyBorder="1" applyAlignment="1">
      <alignment vertical="center"/>
    </xf>
    <xf numFmtId="195" fontId="6" fillId="2" borderId="6" xfId="0" applyNumberFormat="1" applyFont="1" applyFill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6" fillId="2" borderId="22" xfId="0" applyNumberFormat="1" applyFont="1" applyFill="1" applyBorder="1" applyAlignment="1">
      <alignment vertical="center"/>
    </xf>
    <xf numFmtId="197" fontId="4" fillId="0" borderId="21" xfId="0" applyNumberFormat="1" applyFont="1" applyBorder="1" applyAlignment="1">
      <alignment vertical="center"/>
    </xf>
    <xf numFmtId="197" fontId="4" fillId="0" borderId="9" xfId="0" applyNumberFormat="1" applyFont="1" applyBorder="1" applyAlignment="1">
      <alignment vertical="center"/>
    </xf>
    <xf numFmtId="197" fontId="6" fillId="2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92" fontId="7" fillId="0" borderId="26" xfId="0" applyNumberFormat="1" applyFont="1" applyFill="1" applyBorder="1" applyAlignment="1">
      <alignment vertical="center"/>
    </xf>
    <xf numFmtId="192" fontId="4" fillId="0" borderId="26" xfId="0" applyNumberFormat="1" applyFont="1" applyFill="1" applyBorder="1" applyAlignment="1">
      <alignment vertical="center"/>
    </xf>
    <xf numFmtId="192" fontId="4" fillId="0" borderId="26" xfId="0" applyNumberFormat="1" applyFont="1" applyBorder="1" applyAlignment="1">
      <alignment vertical="center"/>
    </xf>
    <xf numFmtId="192" fontId="7" fillId="0" borderId="24" xfId="0" applyNumberFormat="1" applyFont="1" applyFill="1" applyBorder="1" applyAlignment="1">
      <alignment vertical="center"/>
    </xf>
    <xf numFmtId="192" fontId="4" fillId="0" borderId="24" xfId="0" applyNumberFormat="1" applyFont="1" applyFill="1" applyBorder="1" applyAlignment="1">
      <alignment vertical="center"/>
    </xf>
    <xf numFmtId="192" fontId="4" fillId="0" borderId="24" xfId="0" applyNumberFormat="1" applyFont="1" applyBorder="1" applyAlignment="1">
      <alignment vertical="center"/>
    </xf>
    <xf numFmtId="192" fontId="4" fillId="0" borderId="27" xfId="0" applyNumberFormat="1" applyFont="1" applyBorder="1" applyAlignment="1">
      <alignment vertical="center"/>
    </xf>
    <xf numFmtId="192" fontId="4" fillId="0" borderId="2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showGridLines="0" tabSelected="1" workbookViewId="0" topLeftCell="A1">
      <selection activeCell="E19" sqref="E19"/>
    </sheetView>
  </sheetViews>
  <sheetFormatPr defaultColWidth="9.00390625" defaultRowHeight="15.75" customHeight="1"/>
  <cols>
    <col min="1" max="1" width="9.00390625" style="1" customWidth="1"/>
    <col min="2" max="2" width="14.25390625" style="1" bestFit="1" customWidth="1"/>
    <col min="3" max="7" width="9.625" style="1" customWidth="1"/>
    <col min="8" max="12" width="10.25390625" style="1" customWidth="1"/>
    <col min="13" max="16384" width="9.00390625" style="1" customWidth="1"/>
  </cols>
  <sheetData>
    <row r="3" spans="2:7" ht="15.75" customHeight="1">
      <c r="B3" s="88" t="s">
        <v>46</v>
      </c>
      <c r="C3" s="90" t="s">
        <v>53</v>
      </c>
      <c r="D3" s="90" t="s">
        <v>54</v>
      </c>
      <c r="E3" s="90" t="s">
        <v>55</v>
      </c>
      <c r="F3" s="90" t="s">
        <v>65</v>
      </c>
      <c r="G3" s="90" t="s">
        <v>56</v>
      </c>
    </row>
    <row r="4" spans="2:7" ht="15.75" customHeight="1" thickBot="1">
      <c r="B4" s="88" t="s">
        <v>50</v>
      </c>
      <c r="C4" s="90" t="s">
        <v>64</v>
      </c>
      <c r="D4" s="90" t="s">
        <v>64</v>
      </c>
      <c r="E4" s="90" t="s">
        <v>64</v>
      </c>
      <c r="F4" s="90" t="s">
        <v>52</v>
      </c>
      <c r="G4" s="90" t="s">
        <v>52</v>
      </c>
    </row>
    <row r="5" spans="2:7" ht="15.75" customHeight="1">
      <c r="B5" s="89" t="s">
        <v>67</v>
      </c>
      <c r="C5" s="80">
        <v>36</v>
      </c>
      <c r="D5" s="81">
        <v>35.9</v>
      </c>
      <c r="E5" s="82">
        <v>36</v>
      </c>
      <c r="F5" s="82">
        <v>36</v>
      </c>
      <c r="G5" s="82">
        <v>36</v>
      </c>
    </row>
    <row r="6" spans="2:7" ht="15.75" customHeight="1">
      <c r="B6" s="89" t="s">
        <v>68</v>
      </c>
      <c r="C6" s="83">
        <v>23.9</v>
      </c>
      <c r="D6" s="84">
        <v>24</v>
      </c>
      <c r="E6" s="85">
        <v>23.9</v>
      </c>
      <c r="F6" s="85">
        <v>24</v>
      </c>
      <c r="G6" s="85">
        <v>24</v>
      </c>
    </row>
    <row r="7" spans="2:7" ht="15.75" customHeight="1">
      <c r="B7" s="89" t="s">
        <v>69</v>
      </c>
      <c r="C7" s="83">
        <f>C5*C6</f>
        <v>860.4</v>
      </c>
      <c r="D7" s="84">
        <f>D5*D6</f>
        <v>861.5999999999999</v>
      </c>
      <c r="E7" s="84">
        <f>E5*E6</f>
        <v>860.4</v>
      </c>
      <c r="F7" s="84">
        <f>F5*F6</f>
        <v>864</v>
      </c>
      <c r="G7" s="84">
        <f>G5*G6</f>
        <v>864</v>
      </c>
    </row>
    <row r="8" spans="2:7" ht="15.75" customHeight="1" thickBot="1">
      <c r="B8" s="89" t="s">
        <v>66</v>
      </c>
      <c r="C8" s="86">
        <v>1661</v>
      </c>
      <c r="D8" s="86">
        <v>3709</v>
      </c>
      <c r="E8" s="86">
        <v>1287</v>
      </c>
      <c r="F8" s="86">
        <v>1930</v>
      </c>
      <c r="G8" s="86">
        <v>5300</v>
      </c>
    </row>
    <row r="9" spans="2:7" ht="15.75" customHeight="1" thickTop="1">
      <c r="B9" s="89" t="s">
        <v>47</v>
      </c>
      <c r="C9" s="77">
        <f>C8/C7</f>
        <v>1.9304974430497444</v>
      </c>
      <c r="D9" s="77">
        <f>D8/D7</f>
        <v>4.3047818012999075</v>
      </c>
      <c r="E9" s="77">
        <f>E8/E7</f>
        <v>1.49581589958159</v>
      </c>
      <c r="F9" s="77">
        <f>F8/F7</f>
        <v>2.2337962962962963</v>
      </c>
      <c r="G9" s="77">
        <f>G8/G7</f>
        <v>6.1342592592592595</v>
      </c>
    </row>
    <row r="10" spans="2:7" ht="15.75" customHeight="1">
      <c r="B10" s="89" t="s">
        <v>57</v>
      </c>
      <c r="C10" s="78">
        <f>C9*24*16</f>
        <v>741.3110181311018</v>
      </c>
      <c r="D10" s="78">
        <f>D9*24*16</f>
        <v>1653.0362116991646</v>
      </c>
      <c r="E10" s="78">
        <f>E9*24*16</f>
        <v>574.3933054393306</v>
      </c>
      <c r="F10" s="78">
        <f>F9*24*16</f>
        <v>857.7777777777778</v>
      </c>
      <c r="G10" s="78">
        <f>G9*24*16</f>
        <v>2355.5555555555557</v>
      </c>
    </row>
    <row r="11" spans="2:7" ht="15.75" customHeight="1" thickBot="1">
      <c r="B11" s="89" t="s">
        <v>48</v>
      </c>
      <c r="C11" s="79">
        <f>C9*24*36</f>
        <v>1667.9497907949792</v>
      </c>
      <c r="D11" s="79">
        <f>D9*24*36</f>
        <v>3719.33147632312</v>
      </c>
      <c r="E11" s="79">
        <f>E9*24*36</f>
        <v>1292.3849372384939</v>
      </c>
      <c r="F11" s="79">
        <f>F9*24*36</f>
        <v>1930</v>
      </c>
      <c r="G11" s="79">
        <f>G9*24*36</f>
        <v>5300</v>
      </c>
    </row>
    <row r="12" spans="2:7" ht="5.25" customHeight="1">
      <c r="B12" s="89"/>
      <c r="C12" s="92"/>
      <c r="D12" s="92"/>
      <c r="E12" s="92"/>
      <c r="F12" s="92"/>
      <c r="G12" s="92"/>
    </row>
    <row r="13" spans="2:7" ht="15.75" customHeight="1">
      <c r="B13" s="88" t="s">
        <v>46</v>
      </c>
      <c r="C13" s="90" t="s">
        <v>58</v>
      </c>
      <c r="D13" s="90" t="s">
        <v>59</v>
      </c>
      <c r="E13" s="90" t="s">
        <v>49</v>
      </c>
      <c r="F13" s="90" t="s">
        <v>60</v>
      </c>
      <c r="G13" s="90" t="s">
        <v>61</v>
      </c>
    </row>
    <row r="14" spans="2:7" ht="15.75" customHeight="1" thickBot="1">
      <c r="B14" s="88" t="s">
        <v>51</v>
      </c>
      <c r="C14" s="90" t="s">
        <v>62</v>
      </c>
      <c r="D14" s="90" t="s">
        <v>62</v>
      </c>
      <c r="E14" s="90" t="s">
        <v>57</v>
      </c>
      <c r="F14" s="90" t="s">
        <v>57</v>
      </c>
      <c r="G14" s="90" t="s">
        <v>63</v>
      </c>
    </row>
    <row r="15" spans="2:7" ht="15.75" customHeight="1">
      <c r="B15" s="89" t="s">
        <v>67</v>
      </c>
      <c r="C15" s="82">
        <v>23.6</v>
      </c>
      <c r="D15" s="82">
        <v>23.5</v>
      </c>
      <c r="E15" s="82">
        <v>22.4</v>
      </c>
      <c r="F15" s="82">
        <v>22.3</v>
      </c>
      <c r="G15" s="82">
        <v>13.2</v>
      </c>
    </row>
    <row r="16" spans="2:7" ht="15.75" customHeight="1">
      <c r="B16" s="89" t="s">
        <v>68</v>
      </c>
      <c r="C16" s="85">
        <v>15.8</v>
      </c>
      <c r="D16" s="85">
        <v>15.6</v>
      </c>
      <c r="E16" s="85">
        <v>15</v>
      </c>
      <c r="F16" s="85">
        <v>14.9</v>
      </c>
      <c r="G16" s="85">
        <v>8.8</v>
      </c>
    </row>
    <row r="17" spans="2:7" ht="15.75" customHeight="1">
      <c r="B17" s="89" t="s">
        <v>69</v>
      </c>
      <c r="C17" s="84">
        <f>C15*C16</f>
        <v>372.88000000000005</v>
      </c>
      <c r="D17" s="84">
        <f>D15*D16</f>
        <v>366.59999999999997</v>
      </c>
      <c r="E17" s="84">
        <f>E15*E16</f>
        <v>336</v>
      </c>
      <c r="F17" s="84">
        <f>F15*F16</f>
        <v>332.27000000000004</v>
      </c>
      <c r="G17" s="84">
        <f>G15*G16</f>
        <v>116.16</v>
      </c>
    </row>
    <row r="18" spans="2:7" ht="15.75" customHeight="1" thickBot="1">
      <c r="B18" s="89" t="s">
        <v>66</v>
      </c>
      <c r="C18" s="87">
        <v>1080</v>
      </c>
      <c r="D18" s="86">
        <v>2478</v>
      </c>
      <c r="E18" s="86">
        <v>1900</v>
      </c>
      <c r="F18" s="86">
        <v>2470</v>
      </c>
      <c r="G18" s="86">
        <v>1620</v>
      </c>
    </row>
    <row r="19" spans="2:7" ht="15.75" customHeight="1" thickTop="1">
      <c r="B19" s="89" t="s">
        <v>47</v>
      </c>
      <c r="C19" s="77">
        <f>C18/C17</f>
        <v>2.89637416863334</v>
      </c>
      <c r="D19" s="77">
        <f>D18/D17</f>
        <v>6.759410801963994</v>
      </c>
      <c r="E19" s="77">
        <f>E18/E17</f>
        <v>5.654761904761905</v>
      </c>
      <c r="F19" s="77">
        <f>F18/F17</f>
        <v>7.433713546212417</v>
      </c>
      <c r="G19" s="77">
        <f>G18/G17</f>
        <v>13.946280991735538</v>
      </c>
    </row>
    <row r="20" spans="2:7" ht="15.75" customHeight="1">
      <c r="B20" s="89" t="s">
        <v>57</v>
      </c>
      <c r="C20" s="78">
        <f>C19*24*16</f>
        <v>1112.2076807552025</v>
      </c>
      <c r="D20" s="78">
        <f>D19*24*16</f>
        <v>2595.6137479541735</v>
      </c>
      <c r="E20" s="78">
        <f>E19*24*16</f>
        <v>2171.4285714285716</v>
      </c>
      <c r="F20" s="78">
        <f>F19*24*16</f>
        <v>2854.546001745568</v>
      </c>
      <c r="G20" s="78">
        <f>G19*24*16</f>
        <v>5355.371900826447</v>
      </c>
    </row>
    <row r="21" spans="2:7" ht="15.75" customHeight="1" thickBot="1">
      <c r="B21" s="89" t="s">
        <v>48</v>
      </c>
      <c r="C21" s="79">
        <f>C19*24*36</f>
        <v>2502.4672816992056</v>
      </c>
      <c r="D21" s="79">
        <f>D19*24*36</f>
        <v>5840.13093289689</v>
      </c>
      <c r="E21" s="79">
        <f>E19*24*36</f>
        <v>4885.714285714286</v>
      </c>
      <c r="F21" s="79">
        <f>F19*24*36</f>
        <v>6422.728503927528</v>
      </c>
      <c r="G21" s="79">
        <f>G19*24*36</f>
        <v>12049.586776859505</v>
      </c>
    </row>
    <row r="22" ht="5.25" customHeight="1"/>
    <row r="23" spans="2:7" ht="15.75" customHeight="1">
      <c r="B23" s="88" t="s">
        <v>46</v>
      </c>
      <c r="C23" s="90" t="s">
        <v>71</v>
      </c>
      <c r="D23" s="90" t="s">
        <v>76</v>
      </c>
      <c r="E23" s="90" t="s">
        <v>73</v>
      </c>
      <c r="F23" s="90" t="s">
        <v>78</v>
      </c>
      <c r="G23" s="90" t="s">
        <v>79</v>
      </c>
    </row>
    <row r="24" spans="2:7" ht="15.75" customHeight="1" thickBot="1">
      <c r="B24" s="88" t="s">
        <v>51</v>
      </c>
      <c r="C24" s="90" t="s">
        <v>72</v>
      </c>
      <c r="D24" s="90" t="s">
        <v>77</v>
      </c>
      <c r="E24" s="90" t="s">
        <v>74</v>
      </c>
      <c r="F24" s="90" t="s">
        <v>75</v>
      </c>
      <c r="G24" s="90" t="s">
        <v>52</v>
      </c>
    </row>
    <row r="25" spans="2:7" ht="15.75" customHeight="1">
      <c r="B25" s="89" t="s">
        <v>67</v>
      </c>
      <c r="C25" s="82">
        <v>43.8</v>
      </c>
      <c r="D25" s="82">
        <v>23.5</v>
      </c>
      <c r="E25" s="82">
        <v>17.3</v>
      </c>
      <c r="F25" s="82">
        <v>17.3</v>
      </c>
      <c r="G25" s="82">
        <v>35.6</v>
      </c>
    </row>
    <row r="26" spans="2:7" ht="15.75" customHeight="1">
      <c r="B26" s="89" t="s">
        <v>68</v>
      </c>
      <c r="C26" s="85">
        <v>32.8</v>
      </c>
      <c r="D26" s="85">
        <v>15.6</v>
      </c>
      <c r="E26" s="85">
        <v>13</v>
      </c>
      <c r="F26" s="85">
        <v>13</v>
      </c>
      <c r="G26" s="85">
        <v>23.8</v>
      </c>
    </row>
    <row r="27" spans="2:7" ht="15.75" customHeight="1">
      <c r="B27" s="89" t="s">
        <v>69</v>
      </c>
      <c r="C27" s="84">
        <f>C25*C26</f>
        <v>1436.6399999999999</v>
      </c>
      <c r="D27" s="84">
        <f>D25*D26</f>
        <v>366.59999999999997</v>
      </c>
      <c r="E27" s="84">
        <f>E25*E26</f>
        <v>224.9</v>
      </c>
      <c r="F27" s="84">
        <f>F25*F26</f>
        <v>224.9</v>
      </c>
      <c r="G27" s="84">
        <f>G25*G26</f>
        <v>847.2800000000001</v>
      </c>
    </row>
    <row r="28" spans="2:7" ht="15.75" customHeight="1" thickBot="1">
      <c r="B28" s="89" t="s">
        <v>66</v>
      </c>
      <c r="C28" s="87">
        <v>5299</v>
      </c>
      <c r="D28" s="86">
        <v>2042</v>
      </c>
      <c r="E28" s="86">
        <v>1310</v>
      </c>
      <c r="F28" s="86">
        <v>1720</v>
      </c>
      <c r="G28" s="86">
        <v>1240</v>
      </c>
    </row>
    <row r="29" spans="2:7" ht="15.75" customHeight="1" thickTop="1">
      <c r="B29" s="89" t="s">
        <v>47</v>
      </c>
      <c r="C29" s="77">
        <f>C28/C27</f>
        <v>3.6884675353602856</v>
      </c>
      <c r="D29" s="77">
        <f>D28/D27</f>
        <v>5.570103655210039</v>
      </c>
      <c r="E29" s="77">
        <f>E28/E27</f>
        <v>5.8248110271231655</v>
      </c>
      <c r="F29" s="77">
        <f>F28/F27</f>
        <v>7.647843485993775</v>
      </c>
      <c r="G29" s="77">
        <f>G28/G27</f>
        <v>1.4635067510150126</v>
      </c>
    </row>
    <row r="30" spans="2:7" ht="15.75" customHeight="1">
      <c r="B30" s="89" t="s">
        <v>57</v>
      </c>
      <c r="C30" s="78">
        <f>C29*24*16</f>
        <v>1416.3715335783497</v>
      </c>
      <c r="D30" s="78">
        <f>D29*24*16</f>
        <v>2138.9198036006546</v>
      </c>
      <c r="E30" s="78">
        <f>E29*24*16</f>
        <v>2236.7274344152956</v>
      </c>
      <c r="F30" s="78">
        <f>F29*24*16</f>
        <v>2936.7718986216096</v>
      </c>
      <c r="G30" s="78">
        <f>G29*24*16</f>
        <v>561.9865923897648</v>
      </c>
    </row>
    <row r="31" spans="2:7" ht="15.75" customHeight="1" thickBot="1">
      <c r="B31" s="89" t="s">
        <v>48</v>
      </c>
      <c r="C31" s="79">
        <f>C29*24*36</f>
        <v>3186.8359505512867</v>
      </c>
      <c r="D31" s="79">
        <f>D29*24*36</f>
        <v>4812.569558101473</v>
      </c>
      <c r="E31" s="79">
        <f>E29*24*36</f>
        <v>5032.636727434416</v>
      </c>
      <c r="F31" s="79">
        <f>F29*24*36</f>
        <v>6607.736771898622</v>
      </c>
      <c r="G31" s="79">
        <f>G29*24*36</f>
        <v>1264.469832876971</v>
      </c>
    </row>
    <row r="32" ht="5.25" customHeight="1"/>
    <row r="33" ht="15.75" customHeight="1">
      <c r="G33" s="91" t="s">
        <v>70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2" sqref="A32"/>
    </sheetView>
  </sheetViews>
  <sheetFormatPr defaultColWidth="9.00390625" defaultRowHeight="15.75" customHeight="1"/>
  <cols>
    <col min="1" max="1" width="18.625" style="1" customWidth="1"/>
    <col min="2" max="13" width="10.25390625" style="1" customWidth="1"/>
    <col min="14" max="16384" width="9.00390625" style="1" customWidth="1"/>
  </cols>
  <sheetData>
    <row r="1" spans="1:13" ht="15.75" customHeight="1" thickBot="1">
      <c r="A1" s="6" t="s">
        <v>3</v>
      </c>
      <c r="B1" s="39" t="s">
        <v>36</v>
      </c>
      <c r="C1" s="39" t="s">
        <v>37</v>
      </c>
      <c r="D1" s="39" t="s">
        <v>31</v>
      </c>
      <c r="E1" s="39" t="s">
        <v>27</v>
      </c>
      <c r="F1" s="39" t="s">
        <v>28</v>
      </c>
      <c r="G1" s="39" t="s">
        <v>29</v>
      </c>
      <c r="H1" s="39" t="s">
        <v>37</v>
      </c>
      <c r="I1" s="39" t="s">
        <v>42</v>
      </c>
      <c r="J1" s="39" t="s">
        <v>42</v>
      </c>
      <c r="K1" s="39" t="s">
        <v>42</v>
      </c>
      <c r="L1" s="39" t="s">
        <v>42</v>
      </c>
      <c r="M1" s="39" t="s">
        <v>42</v>
      </c>
    </row>
    <row r="2" spans="1:13" ht="15.75" customHeight="1">
      <c r="A2" s="40" t="s">
        <v>0</v>
      </c>
      <c r="B2" s="10">
        <v>720</v>
      </c>
      <c r="C2" s="11">
        <v>852</v>
      </c>
      <c r="D2" s="11">
        <v>1280</v>
      </c>
      <c r="E2" s="11">
        <v>1440</v>
      </c>
      <c r="F2" s="11">
        <v>1840</v>
      </c>
      <c r="G2" s="11">
        <v>1920</v>
      </c>
      <c r="H2" s="11">
        <v>852</v>
      </c>
      <c r="I2" s="11">
        <v>852</v>
      </c>
      <c r="J2" s="11">
        <v>852</v>
      </c>
      <c r="K2" s="11">
        <v>852</v>
      </c>
      <c r="L2" s="11">
        <v>852</v>
      </c>
      <c r="M2" s="7"/>
    </row>
    <row r="3" spans="1:13" ht="15.75" customHeight="1">
      <c r="A3" s="40" t="s">
        <v>1</v>
      </c>
      <c r="B3" s="12">
        <v>480</v>
      </c>
      <c r="C3" s="8">
        <v>480</v>
      </c>
      <c r="D3" s="8">
        <v>720</v>
      </c>
      <c r="E3" s="8">
        <v>1080</v>
      </c>
      <c r="F3" s="8">
        <v>1035</v>
      </c>
      <c r="G3" s="8">
        <v>1080</v>
      </c>
      <c r="H3" s="8">
        <v>480</v>
      </c>
      <c r="I3" s="8">
        <v>480</v>
      </c>
      <c r="J3" s="8">
        <v>480</v>
      </c>
      <c r="K3" s="8">
        <v>480</v>
      </c>
      <c r="L3" s="8">
        <v>480</v>
      </c>
      <c r="M3" s="21"/>
    </row>
    <row r="4" spans="1:13" ht="15.75" customHeight="1" thickBot="1">
      <c r="A4" s="40" t="s">
        <v>2</v>
      </c>
      <c r="B4" s="32">
        <v>29.97</v>
      </c>
      <c r="C4" s="33">
        <v>29.97</v>
      </c>
      <c r="D4" s="33">
        <v>29.97</v>
      </c>
      <c r="E4" s="33">
        <v>29.97</v>
      </c>
      <c r="F4" s="33">
        <v>29.97</v>
      </c>
      <c r="G4" s="33">
        <v>29.97</v>
      </c>
      <c r="H4" s="33">
        <v>29.97</v>
      </c>
      <c r="I4" s="33">
        <v>29.97</v>
      </c>
      <c r="J4" s="33">
        <v>29.97</v>
      </c>
      <c r="K4" s="33">
        <v>29.97</v>
      </c>
      <c r="L4" s="33">
        <v>29.97</v>
      </c>
      <c r="M4" s="34"/>
    </row>
    <row r="5" spans="1:13" ht="15.75" customHeight="1" thickTop="1">
      <c r="A5" s="40" t="s">
        <v>6</v>
      </c>
      <c r="B5" s="28">
        <v>8000</v>
      </c>
      <c r="C5" s="30">
        <v>2100</v>
      </c>
      <c r="D5" s="30">
        <v>4000</v>
      </c>
      <c r="E5" s="29">
        <v>8000</v>
      </c>
      <c r="F5" s="30">
        <v>10000</v>
      </c>
      <c r="G5" s="30">
        <v>10800</v>
      </c>
      <c r="H5" s="30">
        <v>2000</v>
      </c>
      <c r="I5" s="30">
        <v>2100</v>
      </c>
      <c r="J5" s="30">
        <v>2100</v>
      </c>
      <c r="K5" s="30">
        <v>2100</v>
      </c>
      <c r="L5" s="29">
        <f>(L2*L3*L4)*L6/1000</f>
        <v>1715.914368</v>
      </c>
      <c r="M5" s="31"/>
    </row>
    <row r="6" spans="1:13" ht="15.75" customHeight="1" thickBot="1">
      <c r="A6" s="40" t="s">
        <v>41</v>
      </c>
      <c r="B6" s="13">
        <f>B5*1024/(B2*B3*B4)</f>
        <v>0.7909143711612847</v>
      </c>
      <c r="C6" s="27">
        <f>C5*1024/(C2*C3*C4)</f>
        <v>0.17544931472943995</v>
      </c>
      <c r="D6" s="15">
        <f>D5*1024/(D2*D3*D4)</f>
        <v>0.14829644459274088</v>
      </c>
      <c r="E6" s="14">
        <v>0.18</v>
      </c>
      <c r="F6" s="27">
        <f aca="true" t="shared" si="0" ref="F6:K6">F5*1024/(F2*F3*F4)</f>
        <v>0.17941346793828766</v>
      </c>
      <c r="G6" s="27">
        <f t="shared" si="0"/>
        <v>0.17795573351128907</v>
      </c>
      <c r="H6" s="27">
        <f t="shared" si="0"/>
        <v>0.16709458545660946</v>
      </c>
      <c r="I6" s="27">
        <f t="shared" si="0"/>
        <v>0.17544931472943995</v>
      </c>
      <c r="J6" s="27">
        <f t="shared" si="0"/>
        <v>0.17544931472943995</v>
      </c>
      <c r="K6" s="27">
        <f t="shared" si="0"/>
        <v>0.17544931472943995</v>
      </c>
      <c r="L6" s="14">
        <v>0.14</v>
      </c>
      <c r="M6" s="23"/>
    </row>
    <row r="7" ht="15.75" customHeight="1" thickBot="1"/>
    <row r="8" spans="1:13" ht="15.75" customHeight="1" thickBot="1">
      <c r="A8" s="6" t="s">
        <v>18</v>
      </c>
      <c r="B8" s="51" t="s">
        <v>8</v>
      </c>
      <c r="C8" s="45" t="s">
        <v>9</v>
      </c>
      <c r="D8" s="45" t="s">
        <v>27</v>
      </c>
      <c r="E8" s="45" t="s">
        <v>10</v>
      </c>
      <c r="F8" s="45" t="s">
        <v>10</v>
      </c>
      <c r="G8" s="46" t="s">
        <v>30</v>
      </c>
      <c r="H8" s="38" t="s">
        <v>19</v>
      </c>
      <c r="I8" s="52" t="s">
        <v>11</v>
      </c>
      <c r="J8" s="45" t="s">
        <v>12</v>
      </c>
      <c r="K8" s="45" t="s">
        <v>13</v>
      </c>
      <c r="L8" s="45" t="s">
        <v>14</v>
      </c>
      <c r="M8" s="46" t="s">
        <v>15</v>
      </c>
    </row>
    <row r="9" spans="1:13" ht="15.75" customHeight="1" thickTop="1">
      <c r="A9" s="40" t="s">
        <v>0</v>
      </c>
      <c r="B9" s="35">
        <v>10</v>
      </c>
      <c r="C9" s="2">
        <v>40</v>
      </c>
      <c r="D9" s="2">
        <v>4</v>
      </c>
      <c r="E9" s="2">
        <v>12</v>
      </c>
      <c r="F9" s="2">
        <v>16</v>
      </c>
      <c r="G9" s="31">
        <v>1</v>
      </c>
      <c r="I9" s="35">
        <v>4</v>
      </c>
      <c r="J9" s="2">
        <v>5</v>
      </c>
      <c r="K9" s="2">
        <v>13</v>
      </c>
      <c r="L9" s="2">
        <v>16</v>
      </c>
      <c r="M9" s="31">
        <v>12</v>
      </c>
    </row>
    <row r="10" spans="1:13" ht="15.75" customHeight="1">
      <c r="A10" s="40" t="s">
        <v>1</v>
      </c>
      <c r="B10" s="20">
        <v>11</v>
      </c>
      <c r="C10" s="3">
        <v>33</v>
      </c>
      <c r="D10" s="3">
        <v>3</v>
      </c>
      <c r="E10" s="3">
        <v>11</v>
      </c>
      <c r="F10" s="3">
        <v>11</v>
      </c>
      <c r="G10" s="21">
        <v>1</v>
      </c>
      <c r="I10" s="20">
        <v>3</v>
      </c>
      <c r="J10" s="3">
        <v>3</v>
      </c>
      <c r="K10" s="3">
        <v>7</v>
      </c>
      <c r="L10" s="3">
        <v>9</v>
      </c>
      <c r="M10" s="21">
        <v>5</v>
      </c>
    </row>
    <row r="11" spans="1:13" ht="15.75" customHeight="1" thickBot="1">
      <c r="A11" s="40" t="s">
        <v>32</v>
      </c>
      <c r="B11" s="24">
        <f aca="true" t="shared" si="1" ref="B11:G11">B9/B10</f>
        <v>0.9090909090909091</v>
      </c>
      <c r="C11" s="25">
        <f t="shared" si="1"/>
        <v>1.2121212121212122</v>
      </c>
      <c r="D11" s="25">
        <f t="shared" si="1"/>
        <v>1.3333333333333333</v>
      </c>
      <c r="E11" s="25">
        <f t="shared" si="1"/>
        <v>1.0909090909090908</v>
      </c>
      <c r="F11" s="25">
        <f t="shared" si="1"/>
        <v>1.4545454545454546</v>
      </c>
      <c r="G11" s="26">
        <f t="shared" si="1"/>
        <v>1</v>
      </c>
      <c r="I11" s="24">
        <f>I9/I10</f>
        <v>1.3333333333333333</v>
      </c>
      <c r="J11" s="25">
        <f>J9/J10</f>
        <v>1.6666666666666667</v>
      </c>
      <c r="K11" s="25">
        <f>K9/K10</f>
        <v>1.8571428571428572</v>
      </c>
      <c r="L11" s="25">
        <f>L9/L10</f>
        <v>1.7777777777777777</v>
      </c>
      <c r="M11" s="26">
        <f>M9/M10</f>
        <v>2.4</v>
      </c>
    </row>
    <row r="13" spans="1:7" ht="15.75" customHeight="1" thickBot="1">
      <c r="A13" s="6" t="s">
        <v>20</v>
      </c>
      <c r="B13" s="39" t="s">
        <v>17</v>
      </c>
      <c r="C13" s="39" t="s">
        <v>16</v>
      </c>
      <c r="D13" s="39" t="s">
        <v>31</v>
      </c>
      <c r="E13" s="39" t="s">
        <v>27</v>
      </c>
      <c r="F13" s="39" t="s">
        <v>28</v>
      </c>
      <c r="G13" s="39" t="s">
        <v>29</v>
      </c>
    </row>
    <row r="14" spans="1:13" ht="15.75" customHeight="1">
      <c r="A14" s="40" t="s">
        <v>0</v>
      </c>
      <c r="B14" s="48">
        <v>720</v>
      </c>
      <c r="C14" s="49">
        <v>720</v>
      </c>
      <c r="D14" s="18">
        <v>1280</v>
      </c>
      <c r="E14" s="18">
        <v>1440</v>
      </c>
      <c r="F14" s="18">
        <v>1840</v>
      </c>
      <c r="G14" s="18">
        <v>1920</v>
      </c>
      <c r="H14" s="18">
        <v>630</v>
      </c>
      <c r="I14" s="18">
        <v>720</v>
      </c>
      <c r="J14" s="18">
        <v>852</v>
      </c>
      <c r="K14" s="18">
        <f>K15*K16</f>
        <v>840</v>
      </c>
      <c r="L14" s="17">
        <f>L15*L16</f>
        <v>877.44</v>
      </c>
      <c r="M14" s="19">
        <f>M15*M16</f>
        <v>877.44</v>
      </c>
    </row>
    <row r="15" spans="1:13" ht="15.75" customHeight="1" thickBot="1">
      <c r="A15" s="40" t="s">
        <v>1</v>
      </c>
      <c r="B15" s="36">
        <v>480</v>
      </c>
      <c r="C15" s="5">
        <v>480</v>
      </c>
      <c r="D15" s="5">
        <v>720</v>
      </c>
      <c r="E15" s="5">
        <v>1080</v>
      </c>
      <c r="F15" s="5">
        <v>1035</v>
      </c>
      <c r="G15" s="50">
        <v>1080</v>
      </c>
      <c r="H15" s="5">
        <v>360</v>
      </c>
      <c r="I15" s="5">
        <v>480</v>
      </c>
      <c r="J15" s="5">
        <v>480</v>
      </c>
      <c r="K15" s="5">
        <v>480</v>
      </c>
      <c r="L15" s="5">
        <v>480</v>
      </c>
      <c r="M15" s="34">
        <v>480</v>
      </c>
    </row>
    <row r="16" spans="1:13" ht="15.75" customHeight="1" thickTop="1">
      <c r="A16" s="40" t="s">
        <v>5</v>
      </c>
      <c r="B16" s="53">
        <f aca="true" t="shared" si="2" ref="B16:J16">B14/B15</f>
        <v>1.5</v>
      </c>
      <c r="C16" s="54">
        <f t="shared" si="2"/>
        <v>1.5</v>
      </c>
      <c r="D16" s="54">
        <f t="shared" si="2"/>
        <v>1.7777777777777777</v>
      </c>
      <c r="E16" s="54">
        <f t="shared" si="2"/>
        <v>1.3333333333333333</v>
      </c>
      <c r="F16" s="54">
        <f t="shared" si="2"/>
        <v>1.7777777777777777</v>
      </c>
      <c r="G16" s="54">
        <f t="shared" si="2"/>
        <v>1.7777777777777777</v>
      </c>
      <c r="H16" s="54">
        <f t="shared" si="2"/>
        <v>1.75</v>
      </c>
      <c r="I16" s="54">
        <f t="shared" si="2"/>
        <v>1.5</v>
      </c>
      <c r="J16" s="54">
        <f t="shared" si="2"/>
        <v>1.775</v>
      </c>
      <c r="K16" s="54">
        <f>H16</f>
        <v>1.75</v>
      </c>
      <c r="L16" s="55">
        <v>1.828</v>
      </c>
      <c r="M16" s="56">
        <v>1.828</v>
      </c>
    </row>
    <row r="17" spans="1:13" ht="15.75" customHeight="1">
      <c r="A17" s="40" t="s">
        <v>4</v>
      </c>
      <c r="B17" s="57">
        <f>B11</f>
        <v>0.9090909090909091</v>
      </c>
      <c r="C17" s="58">
        <f>C11</f>
        <v>1.2121212121212122</v>
      </c>
      <c r="D17" s="58">
        <v>1</v>
      </c>
      <c r="E17" s="58">
        <f>D11</f>
        <v>1.3333333333333333</v>
      </c>
      <c r="F17" s="58">
        <v>1</v>
      </c>
      <c r="G17" s="58">
        <v>1</v>
      </c>
      <c r="H17" s="59">
        <v>1</v>
      </c>
      <c r="I17" s="59">
        <f>C11</f>
        <v>1.2121212121212122</v>
      </c>
      <c r="J17" s="59">
        <v>1</v>
      </c>
      <c r="K17" s="59"/>
      <c r="L17" s="59"/>
      <c r="M17" s="60"/>
    </row>
    <row r="18" spans="1:13" ht="15.75" customHeight="1" thickBot="1">
      <c r="A18" s="40" t="s">
        <v>21</v>
      </c>
      <c r="B18" s="61">
        <f aca="true" t="shared" si="3" ref="B18:I18">B16*B17</f>
        <v>1.3636363636363635</v>
      </c>
      <c r="C18" s="62">
        <f t="shared" si="3"/>
        <v>1.8181818181818183</v>
      </c>
      <c r="D18" s="62">
        <f t="shared" si="3"/>
        <v>1.7777777777777777</v>
      </c>
      <c r="E18" s="62">
        <f t="shared" si="3"/>
        <v>1.7777777777777777</v>
      </c>
      <c r="F18" s="62">
        <f t="shared" si="3"/>
        <v>1.7777777777777777</v>
      </c>
      <c r="G18" s="62">
        <f t="shared" si="3"/>
        <v>1.7777777777777777</v>
      </c>
      <c r="H18" s="62">
        <f t="shared" si="3"/>
        <v>1.75</v>
      </c>
      <c r="I18" s="63">
        <f t="shared" si="3"/>
        <v>1.8181818181818183</v>
      </c>
      <c r="J18" s="64"/>
      <c r="K18" s="64"/>
      <c r="L18" s="64"/>
      <c r="M18" s="65"/>
    </row>
    <row r="20" spans="1:13" ht="15.75" customHeight="1" thickBot="1">
      <c r="A20" s="6" t="s">
        <v>7</v>
      </c>
      <c r="B20" s="39" t="s">
        <v>38</v>
      </c>
      <c r="C20" s="39" t="s">
        <v>39</v>
      </c>
      <c r="D20" s="39" t="s">
        <v>31</v>
      </c>
      <c r="E20" s="39" t="s">
        <v>27</v>
      </c>
      <c r="F20" s="39" t="s">
        <v>28</v>
      </c>
      <c r="G20" s="39" t="s">
        <v>29</v>
      </c>
      <c r="H20" s="39" t="s">
        <v>35</v>
      </c>
      <c r="I20" s="39" t="s">
        <v>35</v>
      </c>
      <c r="J20" s="39" t="s">
        <v>35</v>
      </c>
      <c r="K20" s="39" t="s">
        <v>35</v>
      </c>
      <c r="L20" s="39" t="s">
        <v>35</v>
      </c>
      <c r="M20" s="39" t="s">
        <v>35</v>
      </c>
    </row>
    <row r="21" spans="1:13" ht="15.75" customHeight="1">
      <c r="A21" s="40" t="s">
        <v>0</v>
      </c>
      <c r="B21" s="71">
        <f>B22*B23</f>
        <v>436.3636363636364</v>
      </c>
      <c r="C21" s="72">
        <f>C22*L11</f>
        <v>853.3333333333333</v>
      </c>
      <c r="D21" s="72">
        <f>D22*D23/C11</f>
        <v>703.9999999999999</v>
      </c>
      <c r="E21" s="72">
        <f aca="true" t="shared" si="4" ref="E21:M21">E22*E23</f>
        <v>640</v>
      </c>
      <c r="F21" s="72">
        <f t="shared" si="4"/>
        <v>853.3333333333333</v>
      </c>
      <c r="G21" s="72">
        <f t="shared" si="4"/>
        <v>1920</v>
      </c>
      <c r="H21" s="17">
        <f t="shared" si="4"/>
        <v>1280</v>
      </c>
      <c r="I21" s="17">
        <f t="shared" si="4"/>
        <v>0</v>
      </c>
      <c r="J21" s="17">
        <f t="shared" si="4"/>
        <v>801</v>
      </c>
      <c r="K21" s="17">
        <f t="shared" si="4"/>
        <v>801</v>
      </c>
      <c r="L21" s="17">
        <f t="shared" si="4"/>
        <v>801</v>
      </c>
      <c r="M21" s="19">
        <f t="shared" si="4"/>
        <v>801</v>
      </c>
    </row>
    <row r="22" spans="1:13" ht="15.75" customHeight="1">
      <c r="A22" s="40" t="s">
        <v>1</v>
      </c>
      <c r="B22" s="20">
        <v>480</v>
      </c>
      <c r="C22" s="3">
        <v>480</v>
      </c>
      <c r="D22" s="3">
        <v>480</v>
      </c>
      <c r="E22" s="3">
        <v>480</v>
      </c>
      <c r="F22" s="3">
        <v>480</v>
      </c>
      <c r="G22" s="3">
        <v>1080</v>
      </c>
      <c r="H22" s="3">
        <v>720</v>
      </c>
      <c r="I22" s="3">
        <v>450</v>
      </c>
      <c r="J22" s="3">
        <v>450</v>
      </c>
      <c r="K22" s="3">
        <v>450</v>
      </c>
      <c r="L22" s="3">
        <v>450</v>
      </c>
      <c r="M22" s="21">
        <v>450</v>
      </c>
    </row>
    <row r="23" spans="1:13" ht="15.75" customHeight="1" thickBot="1">
      <c r="A23" s="40" t="s">
        <v>21</v>
      </c>
      <c r="B23" s="66">
        <f>B11</f>
        <v>0.9090909090909091</v>
      </c>
      <c r="C23" s="64" t="s">
        <v>40</v>
      </c>
      <c r="D23" s="64">
        <f>L11</f>
        <v>1.7777777777777777</v>
      </c>
      <c r="E23" s="64">
        <f>I11</f>
        <v>1.3333333333333333</v>
      </c>
      <c r="F23" s="64">
        <f>F16</f>
        <v>1.7777777777777777</v>
      </c>
      <c r="G23" s="64">
        <f>L11</f>
        <v>1.7777777777777777</v>
      </c>
      <c r="H23" s="64">
        <f>L11</f>
        <v>1.7777777777777777</v>
      </c>
      <c r="I23" s="64"/>
      <c r="J23" s="64">
        <v>1.78</v>
      </c>
      <c r="K23" s="64">
        <v>1.78</v>
      </c>
      <c r="L23" s="64">
        <v>1.78</v>
      </c>
      <c r="M23" s="65">
        <v>1.78</v>
      </c>
    </row>
    <row r="25" ht="15.75" customHeight="1" thickBot="1"/>
    <row r="26" spans="1:13" ht="15.75" customHeight="1" thickBot="1">
      <c r="A26" s="44" t="s">
        <v>26</v>
      </c>
      <c r="B26" s="45" t="s">
        <v>25</v>
      </c>
      <c r="C26" s="45" t="s">
        <v>22</v>
      </c>
      <c r="D26" s="45" t="s">
        <v>23</v>
      </c>
      <c r="E26" s="47" t="s">
        <v>24</v>
      </c>
      <c r="F26" s="47" t="s">
        <v>44</v>
      </c>
      <c r="G26" s="47" t="s">
        <v>43</v>
      </c>
      <c r="H26" s="46" t="s">
        <v>45</v>
      </c>
      <c r="J26" s="39" t="s">
        <v>9</v>
      </c>
      <c r="K26" s="39" t="s">
        <v>8</v>
      </c>
      <c r="L26" s="39" t="s">
        <v>33</v>
      </c>
      <c r="M26" s="39" t="s">
        <v>34</v>
      </c>
    </row>
    <row r="27" spans="1:13" ht="15.75" customHeight="1" thickTop="1">
      <c r="A27" s="43" t="s">
        <v>25</v>
      </c>
      <c r="B27" s="70">
        <f>C27/D27*E27</f>
        <v>1.7777777777777777</v>
      </c>
      <c r="C27" s="2">
        <v>1280</v>
      </c>
      <c r="D27" s="2">
        <v>720</v>
      </c>
      <c r="E27" s="67">
        <v>1</v>
      </c>
      <c r="F27" s="73">
        <f>C27*D27*G27*29.97/1000</f>
        <v>4143.0527999999995</v>
      </c>
      <c r="G27" s="75">
        <v>0.15</v>
      </c>
      <c r="H27" s="31"/>
      <c r="J27" s="17">
        <f>J28*J29/G17</f>
        <v>0</v>
      </c>
      <c r="K27" s="17">
        <f>K28*K29</f>
        <v>0</v>
      </c>
      <c r="L27" s="16">
        <f>L28*L29</f>
        <v>0</v>
      </c>
      <c r="M27" s="17">
        <f>M28*M29</f>
        <v>0</v>
      </c>
    </row>
    <row r="28" spans="1:13" ht="15.75" customHeight="1">
      <c r="A28" s="41" t="s">
        <v>22</v>
      </c>
      <c r="B28" s="4">
        <v>1.7777778</v>
      </c>
      <c r="C28" s="9">
        <f>D28*B28/E28</f>
        <v>704.0123290157578</v>
      </c>
      <c r="D28" s="3">
        <v>480</v>
      </c>
      <c r="E28" s="68">
        <v>1.2121</v>
      </c>
      <c r="F28" s="73">
        <f>C28*D28*G28*29.97/1000</f>
        <v>1316.5931688375813</v>
      </c>
      <c r="G28" s="75">
        <v>0.13</v>
      </c>
      <c r="H28" s="21"/>
      <c r="J28" s="3">
        <v>480</v>
      </c>
      <c r="K28" s="3">
        <v>480</v>
      </c>
      <c r="L28" s="20">
        <v>1080</v>
      </c>
      <c r="M28" s="3">
        <v>720</v>
      </c>
    </row>
    <row r="29" spans="1:13" ht="15.75" customHeight="1" thickBot="1">
      <c r="A29" s="41" t="s">
        <v>23</v>
      </c>
      <c r="B29" s="4">
        <v>1.7777778</v>
      </c>
      <c r="C29" s="3">
        <v>704</v>
      </c>
      <c r="D29" s="9">
        <f>C29/B29*E29</f>
        <v>479.99159400010507</v>
      </c>
      <c r="E29" s="68">
        <v>1.2121</v>
      </c>
      <c r="F29" s="73">
        <f>C29*D29*G29*29.97/1000</f>
        <v>2531.821260704234</v>
      </c>
      <c r="G29" s="75">
        <v>0.25</v>
      </c>
      <c r="H29" s="21"/>
      <c r="J29" s="64">
        <f>P17</f>
        <v>0</v>
      </c>
      <c r="K29" s="64">
        <f>M17</f>
        <v>0</v>
      </c>
      <c r="L29" s="66">
        <f>T17</f>
        <v>0</v>
      </c>
      <c r="M29" s="64">
        <f>T17</f>
        <v>0</v>
      </c>
    </row>
    <row r="30" spans="1:8" ht="15.75" customHeight="1" thickBot="1">
      <c r="A30" s="42" t="s">
        <v>24</v>
      </c>
      <c r="B30" s="37">
        <v>1.7777778</v>
      </c>
      <c r="C30" s="22">
        <v>852</v>
      </c>
      <c r="D30" s="22">
        <v>480</v>
      </c>
      <c r="E30" s="69">
        <f>D30*B30/C30</f>
        <v>1.001564957746479</v>
      </c>
      <c r="F30" s="74">
        <v>1800</v>
      </c>
      <c r="G30" s="76">
        <f>F30*1000/C30/D30/29.97</f>
        <v>0.14686047549897316</v>
      </c>
      <c r="H30" s="2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2014-10-02T07:37:29Z</cp:lastPrinted>
  <dcterms:created xsi:type="dcterms:W3CDTF">2014-06-04T10:22:30Z</dcterms:created>
  <dcterms:modified xsi:type="dcterms:W3CDTF">2015-02-24T22:30:44Z</dcterms:modified>
  <cp:category/>
  <cp:version/>
  <cp:contentType/>
  <cp:contentStatus/>
</cp:coreProperties>
</file>